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alentova\Documents\Výzvy\2025\Rekonstrukce havarijního stavu dešťové kanalizace Hrubšice\"/>
    </mc:Choice>
  </mc:AlternateContent>
  <xr:revisionPtr revIDLastSave="0" documentId="8_{FEF16EB2-08D7-4137-BA1F-A2864DE866B3}" xr6:coauthVersionLast="36" xr6:coauthVersionMax="36" xr10:uidLastSave="{00000000-0000-0000-0000-000000000000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Pol'!$A$1:$U$49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9" i="12" l="1"/>
  <c r="F39" i="1" s="1"/>
  <c r="F40" i="1" s="1"/>
  <c r="G23" i="1" s="1"/>
  <c r="BA11" i="12"/>
  <c r="BA10" i="12"/>
  <c r="F9" i="12"/>
  <c r="G9" i="12" s="1"/>
  <c r="I9" i="12"/>
  <c r="K9" i="12"/>
  <c r="O9" i="12"/>
  <c r="Q9" i="12"/>
  <c r="U9" i="12"/>
  <c r="F12" i="12"/>
  <c r="G12" i="12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9" i="12"/>
  <c r="G19" i="12" s="1"/>
  <c r="I19" i="12"/>
  <c r="I18" i="12" s="1"/>
  <c r="K19" i="12"/>
  <c r="K18" i="12" s="1"/>
  <c r="O19" i="12"/>
  <c r="O18" i="12" s="1"/>
  <c r="Q19" i="12"/>
  <c r="Q18" i="12" s="1"/>
  <c r="U19" i="12"/>
  <c r="U18" i="12" s="1"/>
  <c r="F21" i="12"/>
  <c r="G21" i="12"/>
  <c r="M21" i="12" s="1"/>
  <c r="I21" i="12"/>
  <c r="K21" i="12"/>
  <c r="O21" i="12"/>
  <c r="Q21" i="12"/>
  <c r="Q20" i="12" s="1"/>
  <c r="U21" i="12"/>
  <c r="F22" i="12"/>
  <c r="G22" i="12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5" i="12"/>
  <c r="G25" i="12" s="1"/>
  <c r="I25" i="12"/>
  <c r="I24" i="12" s="1"/>
  <c r="K25" i="12"/>
  <c r="K24" i="12" s="1"/>
  <c r="O25" i="12"/>
  <c r="O24" i="12" s="1"/>
  <c r="Q25" i="12"/>
  <c r="Q24" i="12" s="1"/>
  <c r="U25" i="12"/>
  <c r="U24" i="12" s="1"/>
  <c r="F27" i="12"/>
  <c r="G27" i="12" s="1"/>
  <c r="I27" i="12"/>
  <c r="I26" i="12" s="1"/>
  <c r="K27" i="12"/>
  <c r="K26" i="12" s="1"/>
  <c r="O27" i="12"/>
  <c r="O26" i="12" s="1"/>
  <c r="Q27" i="12"/>
  <c r="Q26" i="12" s="1"/>
  <c r="U27" i="12"/>
  <c r="U26" i="12" s="1"/>
  <c r="F29" i="12"/>
  <c r="G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3" i="12"/>
  <c r="G33" i="12"/>
  <c r="G32" i="12" s="1"/>
  <c r="I53" i="1" s="1"/>
  <c r="I33" i="12"/>
  <c r="I32" i="12" s="1"/>
  <c r="K33" i="12"/>
  <c r="K32" i="12" s="1"/>
  <c r="O33" i="12"/>
  <c r="O32" i="12" s="1"/>
  <c r="Q33" i="12"/>
  <c r="Q32" i="12" s="1"/>
  <c r="U33" i="12"/>
  <c r="U32" i="12" s="1"/>
  <c r="F35" i="12"/>
  <c r="G35" i="12" s="1"/>
  <c r="I35" i="12"/>
  <c r="I34" i="12" s="1"/>
  <c r="K35" i="12"/>
  <c r="K34" i="12" s="1"/>
  <c r="O35" i="12"/>
  <c r="O34" i="12" s="1"/>
  <c r="Q35" i="12"/>
  <c r="Q34" i="12" s="1"/>
  <c r="U35" i="12"/>
  <c r="U34" i="12" s="1"/>
  <c r="F37" i="12"/>
  <c r="G37" i="12" s="1"/>
  <c r="I37" i="12"/>
  <c r="I36" i="12" s="1"/>
  <c r="K37" i="12"/>
  <c r="K36" i="12" s="1"/>
  <c r="O37" i="12"/>
  <c r="O36" i="12" s="1"/>
  <c r="Q37" i="12"/>
  <c r="Q36" i="12" s="1"/>
  <c r="U37" i="12"/>
  <c r="U36" i="12" s="1"/>
  <c r="I20" i="1"/>
  <c r="I17" i="1"/>
  <c r="G27" i="1"/>
  <c r="J28" i="1"/>
  <c r="J26" i="1"/>
  <c r="G38" i="1"/>
  <c r="F38" i="1"/>
  <c r="J23" i="1"/>
  <c r="J24" i="1"/>
  <c r="J25" i="1"/>
  <c r="J27" i="1"/>
  <c r="E24" i="1"/>
  <c r="E26" i="1"/>
  <c r="M35" i="12" l="1"/>
  <c r="M34" i="12" s="1"/>
  <c r="G34" i="12"/>
  <c r="I54" i="1" s="1"/>
  <c r="I18" i="1" s="1"/>
  <c r="M25" i="12"/>
  <c r="M24" i="12" s="1"/>
  <c r="G24" i="12"/>
  <c r="I50" i="1" s="1"/>
  <c r="G8" i="12"/>
  <c r="AD39" i="12"/>
  <c r="G39" i="1" s="1"/>
  <c r="M37" i="12"/>
  <c r="M36" i="12" s="1"/>
  <c r="G36" i="12"/>
  <c r="I55" i="1" s="1"/>
  <c r="I19" i="1" s="1"/>
  <c r="M27" i="12"/>
  <c r="M26" i="12" s="1"/>
  <c r="G26" i="12"/>
  <c r="I51" i="1" s="1"/>
  <c r="M33" i="12"/>
  <c r="M32" i="12" s="1"/>
  <c r="O28" i="12"/>
  <c r="O20" i="12"/>
  <c r="K8" i="12"/>
  <c r="K28" i="12"/>
  <c r="K20" i="12"/>
  <c r="U8" i="12"/>
  <c r="I8" i="12"/>
  <c r="Q28" i="12"/>
  <c r="O8" i="12"/>
  <c r="U28" i="12"/>
  <c r="I28" i="12"/>
  <c r="U20" i="12"/>
  <c r="I20" i="12"/>
  <c r="Q8" i="12"/>
  <c r="G24" i="1"/>
  <c r="M20" i="12"/>
  <c r="M19" i="12"/>
  <c r="M18" i="12" s="1"/>
  <c r="G18" i="12"/>
  <c r="I48" i="1" s="1"/>
  <c r="G28" i="12"/>
  <c r="I52" i="1" s="1"/>
  <c r="M29" i="12"/>
  <c r="M28" i="12" s="1"/>
  <c r="G20" i="12"/>
  <c r="I49" i="1" s="1"/>
  <c r="M9" i="12"/>
  <c r="M8" i="12" s="1"/>
  <c r="H39" i="1" l="1"/>
  <c r="H40" i="1" s="1"/>
  <c r="G40" i="1"/>
  <c r="I47" i="1"/>
  <c r="G39" i="12"/>
  <c r="I39" i="1" l="1"/>
  <c r="I40" i="1" s="1"/>
  <c r="J39" i="1" s="1"/>
  <c r="J40" i="1" s="1"/>
  <c r="G25" i="1"/>
  <c r="G28" i="1"/>
  <c r="I16" i="1"/>
  <c r="I21" i="1" s="1"/>
  <c r="I56" i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<sst xmlns="http://schemas.openxmlformats.org/spreadsheetml/2006/main" count="265" uniqueCount="158">
  <si>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</si>
  <si>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</si>
  <si>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</si>
  <si>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</si>
  <si>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</si>
  <si>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</si>
  <si>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</si>
  <si>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</si>
  <si>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</si>
  <si>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</si>
  <si>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</si>
  <si>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</si>
  <si>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</si>
  <si>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</si>
  <si>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</si>
  <si>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</si>
  <si>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</si>
  <si>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</si>
  <si>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</si>
  <si>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</si>
  <si>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</si>
  <si>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</si>
  <si>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</si>
  <si>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</si>
  <si>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</si>
  <si>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</si>
  <si>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</si>
  <si>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</si>
  <si>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</si>
  <si>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</si>
  <si>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</si>
  <si>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</si>
  <si>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</si>
  <si>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</si>
  <si>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</si>
  <si>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</si>
  <si>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</si>
  <si>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</si>
  <si>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</si>
  <si>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</si>
  <si>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</si>
  <si>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</si>
  <si>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</si>
  <si>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Hrubšice</t>
  </si>
  <si>
    <t>Rozpočet:</t>
  </si>
  <si>
    <t>Misto</t>
  </si>
  <si>
    <t>Hrubšice-oprava havarijního stavu dešťové kanalizace-2.etapa</t>
  </si>
  <si>
    <t>Město Ivančice</t>
  </si>
  <si>
    <t>Palackého náměstí 196/6</t>
  </si>
  <si>
    <t>Ivančice</t>
  </si>
  <si>
    <t>66491</t>
  </si>
  <si>
    <t>00281859</t>
  </si>
  <si>
    <t>CZ00281859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</si>
  <si>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</si>
  <si>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</si>
  <si>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</si>
  <si>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</si>
  <si>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</si>
  <si>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</si>
  <si>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</si>
  <si>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</si>
  <si>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</si>
  <si>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</si>
  <si>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</si>
  <si>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93</t>
  </si>
  <si>
    <t>Dokončovací práce inž.staveb</t>
  </si>
  <si>
    <t>96</t>
  </si>
  <si>
    <t>Bourání konstrukcí</t>
  </si>
  <si>
    <t>97</t>
  </si>
  <si>
    <t>Prorážení otvorů</t>
  </si>
  <si>
    <t>99</t>
  </si>
  <si>
    <t>Staveništní přesun hmot</t>
  </si>
  <si>
    <t>M23</t>
  </si>
  <si>
    <t>Montáže potrubí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</si>
  <si>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</si>
  <si>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</si>
  <si>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</si>
  <si>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</si>
  <si>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</si>
  <si>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</si>
  <si>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</si>
  <si>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</si>
  <si>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</si>
  <si>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</si>
  <si>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</si>
  <si>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</si>
  <si>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</si>
  <si>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</si>
  <si>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</si>
  <si>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</si>
  <si>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</si>
  <si>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</si>
  <si>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</si>
  <si>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</si>
  <si>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</si>
  <si>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</si>
  <si>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</si>
  <si>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</si>
  <si>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</si>
  <si>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</si>
  <si>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</si>
  <si>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</si>
  <si>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</si>
  <si>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132200012RA0</t>
  </si>
  <si>
    <t>Hloubení nezapaž.rýh šířky do 200 cm v hornině 1-4</t>
  </si>
  <si>
    <t>m3</t>
  </si>
  <si>
    <t>POL1_0</t>
  </si>
  <si>
    <t>2m*2,2m*6m=26,4m3</t>
  </si>
  <si>
    <t>POP</t>
  </si>
  <si>
    <t>26,4m3*2ks=52,8m3-4,35m3 (DN)</t>
  </si>
  <si>
    <t>161101101R00</t>
  </si>
  <si>
    <t>Svislé přemístění výkopku z hor.1-4 do 2,5 m</t>
  </si>
  <si>
    <t>120001101R00</t>
  </si>
  <si>
    <t>Příplatek za ztížení vykopávky v blízkosti vedení</t>
  </si>
  <si>
    <t>151101101R00</t>
  </si>
  <si>
    <t>Pažení a rozepření stěn rýh - příložné - hl.do 2 m</t>
  </si>
  <si>
    <t>m2</t>
  </si>
  <si>
    <t>151101111R00</t>
  </si>
  <si>
    <t>Odstranění pažení stěn rýh - příložné - hl. do 2 m</t>
  </si>
  <si>
    <t>175100020RAC</t>
  </si>
  <si>
    <t>Obsyp potrubí štěrkopískem, dovoz štěrkopísku ze vzdálenosti 10 km</t>
  </si>
  <si>
    <t>174100010RA0</t>
  </si>
  <si>
    <t>Zásyp jam, rýh a šachet sypaninou</t>
  </si>
  <si>
    <t>451572111R00</t>
  </si>
  <si>
    <t>Lože pod potrubí z kameniva těženého 0 - 4 mm</t>
  </si>
  <si>
    <t>871433121R00</t>
  </si>
  <si>
    <t>Montáž trub z plastu, gumový kroužek, DN 600</t>
  </si>
  <si>
    <t>m</t>
  </si>
  <si>
    <t>28614276R</t>
  </si>
  <si>
    <t>Trubka kanalizační X-STREAM 600 x 6000 mm PP hrdlová</t>
  </si>
  <si>
    <t>kus</t>
  </si>
  <si>
    <t>POL3_0</t>
  </si>
  <si>
    <t>894215111T00</t>
  </si>
  <si>
    <t>Zapravení kanalizační šachty</t>
  </si>
  <si>
    <t>ks</t>
  </si>
  <si>
    <t>936451111R00</t>
  </si>
  <si>
    <t>Výplň dutin cementopopílkovou suspenzí</t>
  </si>
  <si>
    <t>9660081Vl</t>
  </si>
  <si>
    <t>bourání stoky kompletní</t>
  </si>
  <si>
    <t>979081111R00</t>
  </si>
  <si>
    <t>Odvoz suti a vybour. hmot na skládku do 1 km</t>
  </si>
  <si>
    <t>t</t>
  </si>
  <si>
    <t>979081121R00</t>
  </si>
  <si>
    <t>Příplatek k odvozu za každý další 1 km</t>
  </si>
  <si>
    <t>979999982R00</t>
  </si>
  <si>
    <t>Poplatek za recyklaci betonu kusovost nad 1600 cm2 (skup.170101)</t>
  </si>
  <si>
    <t>998276101R00</t>
  </si>
  <si>
    <t>Přesun hmot, trubní vedení plastová, otevř. výkop</t>
  </si>
  <si>
    <t>230193010Vl</t>
  </si>
  <si>
    <t>Nasunutí potrubní sekce do chráničky DN 800</t>
  </si>
  <si>
    <t>005241020R</t>
  </si>
  <si>
    <t xml:space="preserve">Geodetické zaměření skutečného provedení  </t>
  </si>
  <si>
    <t>Soubor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</si>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</sst>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9" fontId="4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P7" sqref="P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03" t="s">
        <v>42</v>
      </c>
      <c r="C1" s="204"/>
      <c r="D1" s="204"/>
      <c r="E1" s="204"/>
      <c r="F1" s="204"/>
      <c r="G1" s="204"/>
      <c r="H1" s="204"/>
      <c r="I1" s="204"/>
      <c r="J1" s="205"/>
    </row>
    <row r="2" spans="1:15" ht="23.25" customHeight="1" x14ac:dyDescent="0.2">
      <c r="A2" s="4"/>
      <c r="B2" s="79" t="s">
        <v>40</v>
      </c>
      <c r="C2" s="80"/>
      <c r="D2" s="196" t="s">
        <v>46</v>
      </c>
      <c r="E2" s="197"/>
      <c r="F2" s="197"/>
      <c r="G2" s="197"/>
      <c r="H2" s="197"/>
      <c r="I2" s="197"/>
      <c r="J2" s="198"/>
      <c r="O2" s="2"/>
    </row>
    <row r="3" spans="1:15" ht="23.25" customHeight="1" x14ac:dyDescent="0.2">
      <c r="A3" s="4"/>
      <c r="B3" s="81" t="s">
        <v>45</v>
      </c>
      <c r="C3" s="82"/>
      <c r="D3" s="218" t="s">
        <v>43</v>
      </c>
      <c r="E3" s="219"/>
      <c r="F3" s="219"/>
      <c r="G3" s="219"/>
      <c r="H3" s="219"/>
      <c r="I3" s="219"/>
      <c r="J3" s="220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47</v>
      </c>
      <c r="E5" s="25"/>
      <c r="F5" s="25"/>
      <c r="G5" s="25"/>
      <c r="H5" s="27" t="s">
        <v>33</v>
      </c>
      <c r="I5" s="89" t="s">
        <v>51</v>
      </c>
      <c r="J5" s="11"/>
    </row>
    <row r="6" spans="1:15" ht="15.75" customHeight="1" x14ac:dyDescent="0.2">
      <c r="A6" s="4"/>
      <c r="B6" s="39"/>
      <c r="C6" s="25"/>
      <c r="D6" s="89" t="s">
        <v>48</v>
      </c>
      <c r="E6" s="25"/>
      <c r="F6" s="25"/>
      <c r="G6" s="25"/>
      <c r="H6" s="27" t="s">
        <v>34</v>
      </c>
      <c r="I6" s="89" t="s">
        <v>52</v>
      </c>
      <c r="J6" s="11"/>
    </row>
    <row r="7" spans="1:15" ht="15.75" customHeight="1" x14ac:dyDescent="0.2">
      <c r="A7" s="4"/>
      <c r="B7" s="40"/>
      <c r="C7" s="90" t="s">
        <v>50</v>
      </c>
      <c r="D7" s="78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14"/>
      <c r="E11" s="214"/>
      <c r="F11" s="214"/>
      <c r="G11" s="214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33"/>
      <c r="E12" s="233"/>
      <c r="F12" s="233"/>
      <c r="G12" s="233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34"/>
      <c r="E13" s="234"/>
      <c r="F13" s="234"/>
      <c r="G13" s="234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02"/>
      <c r="F15" s="202"/>
      <c r="G15" s="231"/>
      <c r="H15" s="231"/>
      <c r="I15" s="231" t="s">
        <v>28</v>
      </c>
      <c r="J15" s="232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199"/>
      <c r="F16" s="200"/>
      <c r="G16" s="199"/>
      <c r="H16" s="200"/>
      <c r="I16" s="199">
        <f>SUMIF(F47:F55,A16,I47:I55)+SUMIF(F47:F55,"PSU",I47:I55)</f>
        <v>0</v>
      </c>
      <c r="J16" s="201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199"/>
      <c r="F17" s="200"/>
      <c r="G17" s="199"/>
      <c r="H17" s="200"/>
      <c r="I17" s="199">
        <f>SUMIF(F47:F55,A17,I47:I55)</f>
        <v>0</v>
      </c>
      <c r="J17" s="201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199"/>
      <c r="F18" s="200"/>
      <c r="G18" s="199"/>
      <c r="H18" s="200"/>
      <c r="I18" s="199">
        <f>SUMIF(F47:F55,A18,I47:I55)</f>
        <v>0</v>
      </c>
      <c r="J18" s="201"/>
    </row>
    <row r="19" spans="1:10" ht="23.25" customHeight="1" x14ac:dyDescent="0.2">
      <c r="A19" s="139" t="s">
        <v>74</v>
      </c>
      <c r="B19" s="140" t="s">
        <v>26</v>
      </c>
      <c r="C19" s="56"/>
      <c r="D19" s="57"/>
      <c r="E19" s="199"/>
      <c r="F19" s="200"/>
      <c r="G19" s="199"/>
      <c r="H19" s="200"/>
      <c r="I19" s="199">
        <f>SUMIF(F47:F55,A19,I47:I55)</f>
        <v>0</v>
      </c>
      <c r="J19" s="201"/>
    </row>
    <row r="20" spans="1:10" ht="23.25" customHeight="1" x14ac:dyDescent="0.2">
      <c r="A20" s="139" t="s">
        <v>75</v>
      </c>
      <c r="B20" s="140" t="s">
        <v>27</v>
      </c>
      <c r="C20" s="56"/>
      <c r="D20" s="57"/>
      <c r="E20" s="199"/>
      <c r="F20" s="200"/>
      <c r="G20" s="199"/>
      <c r="H20" s="200"/>
      <c r="I20" s="199">
        <f>SUMIF(F47:F55,A20,I47:I55)</f>
        <v>0</v>
      </c>
      <c r="J20" s="201"/>
    </row>
    <row r="21" spans="1:10" ht="23.25" customHeight="1" x14ac:dyDescent="0.2">
      <c r="A21" s="4"/>
      <c r="B21" s="72" t="s">
        <v>28</v>
      </c>
      <c r="C21" s="73"/>
      <c r="D21" s="74"/>
      <c r="E21" s="212"/>
      <c r="F21" s="213"/>
      <c r="G21" s="212"/>
      <c r="H21" s="213"/>
      <c r="I21" s="212">
        <f>SUM(I16:J20)</f>
        <v>0</v>
      </c>
      <c r="J21" s="217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210">
        <f>ZakladDPHSniVypocet</f>
        <v>0</v>
      </c>
      <c r="H23" s="211"/>
      <c r="I23" s="211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215">
        <f>ZakladDPHSni*SazbaDPH1/100</f>
        <v>0</v>
      </c>
      <c r="H24" s="216"/>
      <c r="I24" s="21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10">
        <f>ZakladDPHZaklVypocet</f>
        <v>0</v>
      </c>
      <c r="H25" s="211"/>
      <c r="I25" s="211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06">
        <f>ZakladDPHZakl*SazbaDPH2/100</f>
        <v>0</v>
      </c>
      <c r="H26" s="207"/>
      <c r="I26" s="207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08">
        <f>0</f>
        <v>0</v>
      </c>
      <c r="H27" s="208"/>
      <c r="I27" s="208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30">
        <f>ZakladDPHSniVypocet+ZakladDPHZaklVypocet</f>
        <v>0</v>
      </c>
      <c r="H28" s="230"/>
      <c r="I28" s="230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09">
        <f>ZakladDPHSni+DPHSni+ZakladDPHZakl+DPHZakl+Zaokrouhleni</f>
        <v>0</v>
      </c>
      <c r="H29" s="209"/>
      <c r="I29" s="209"/>
      <c r="J29" s="117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195"/>
      <c r="E34" s="195"/>
      <c r="F34" s="30"/>
      <c r="G34" s="195"/>
      <c r="H34" s="195"/>
      <c r="I34" s="195"/>
      <c r="J34" s="36"/>
    </row>
    <row r="35" spans="1:10" ht="12.75" customHeight="1" x14ac:dyDescent="0.2">
      <c r="A35" s="4"/>
      <c r="B35" s="4"/>
      <c r="C35" s="5"/>
      <c r="D35" s="235" t="s">
        <v>2</v>
      </c>
      <c r="E35" s="235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53</v>
      </c>
      <c r="C39" s="221" t="s">
        <v>46</v>
      </c>
      <c r="D39" s="222"/>
      <c r="E39" s="222"/>
      <c r="F39" s="106">
        <f>'Rozpočet Pol'!AC39</f>
        <v>0</v>
      </c>
      <c r="G39" s="107">
        <f>'Rozpočet Pol'!AD39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23" t="s">
        <v>54</v>
      </c>
      <c r="C40" s="224"/>
      <c r="D40" s="224"/>
      <c r="E40" s="225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56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57</v>
      </c>
      <c r="G46" s="127"/>
      <c r="H46" s="127"/>
      <c r="I46" s="226" t="s">
        <v>28</v>
      </c>
      <c r="J46" s="226"/>
    </row>
    <row r="47" spans="1:10" ht="25.5" customHeight="1" x14ac:dyDescent="0.2">
      <c r="A47" s="120"/>
      <c r="B47" s="128" t="s">
        <v>58</v>
      </c>
      <c r="C47" s="228" t="s">
        <v>59</v>
      </c>
      <c r="D47" s="229"/>
      <c r="E47" s="229"/>
      <c r="F47" s="130" t="s">
        <v>23</v>
      </c>
      <c r="G47" s="131"/>
      <c r="H47" s="131"/>
      <c r="I47" s="227">
        <f>'Rozpočet Pol'!G8</f>
        <v>0</v>
      </c>
      <c r="J47" s="227"/>
    </row>
    <row r="48" spans="1:10" ht="25.5" customHeight="1" x14ac:dyDescent="0.2">
      <c r="A48" s="120"/>
      <c r="B48" s="122" t="s">
        <v>60</v>
      </c>
      <c r="C48" s="237" t="s">
        <v>61</v>
      </c>
      <c r="D48" s="238"/>
      <c r="E48" s="238"/>
      <c r="F48" s="132" t="s">
        <v>23</v>
      </c>
      <c r="G48" s="133"/>
      <c r="H48" s="133"/>
      <c r="I48" s="236">
        <f>'Rozpočet Pol'!G18</f>
        <v>0</v>
      </c>
      <c r="J48" s="236"/>
    </row>
    <row r="49" spans="1:10" ht="25.5" customHeight="1" x14ac:dyDescent="0.2">
      <c r="A49" s="120"/>
      <c r="B49" s="122" t="s">
        <v>62</v>
      </c>
      <c r="C49" s="237" t="s">
        <v>63</v>
      </c>
      <c r="D49" s="238"/>
      <c r="E49" s="238"/>
      <c r="F49" s="132" t="s">
        <v>23</v>
      </c>
      <c r="G49" s="133"/>
      <c r="H49" s="133"/>
      <c r="I49" s="236">
        <f>'Rozpočet Pol'!G20</f>
        <v>0</v>
      </c>
      <c r="J49" s="236"/>
    </row>
    <row r="50" spans="1:10" ht="25.5" customHeight="1" x14ac:dyDescent="0.2">
      <c r="A50" s="120"/>
      <c r="B50" s="122" t="s">
        <v>64</v>
      </c>
      <c r="C50" s="237" t="s">
        <v>65</v>
      </c>
      <c r="D50" s="238"/>
      <c r="E50" s="238"/>
      <c r="F50" s="132" t="s">
        <v>23</v>
      </c>
      <c r="G50" s="133"/>
      <c r="H50" s="133"/>
      <c r="I50" s="236">
        <f>'Rozpočet Pol'!G24</f>
        <v>0</v>
      </c>
      <c r="J50" s="236"/>
    </row>
    <row r="51" spans="1:10" ht="25.5" customHeight="1" x14ac:dyDescent="0.2">
      <c r="A51" s="120"/>
      <c r="B51" s="122" t="s">
        <v>66</v>
      </c>
      <c r="C51" s="237" t="s">
        <v>67</v>
      </c>
      <c r="D51" s="238"/>
      <c r="E51" s="238"/>
      <c r="F51" s="132" t="s">
        <v>23</v>
      </c>
      <c r="G51" s="133"/>
      <c r="H51" s="133"/>
      <c r="I51" s="236">
        <f>'Rozpočet Pol'!G26</f>
        <v>0</v>
      </c>
      <c r="J51" s="236"/>
    </row>
    <row r="52" spans="1:10" ht="25.5" customHeight="1" x14ac:dyDescent="0.2">
      <c r="A52" s="120"/>
      <c r="B52" s="122" t="s">
        <v>68</v>
      </c>
      <c r="C52" s="237" t="s">
        <v>69</v>
      </c>
      <c r="D52" s="238"/>
      <c r="E52" s="238"/>
      <c r="F52" s="132" t="s">
        <v>23</v>
      </c>
      <c r="G52" s="133"/>
      <c r="H52" s="133"/>
      <c r="I52" s="236">
        <f>'Rozpočet Pol'!G28</f>
        <v>0</v>
      </c>
      <c r="J52" s="236"/>
    </row>
    <row r="53" spans="1:10" ht="25.5" customHeight="1" x14ac:dyDescent="0.2">
      <c r="A53" s="120"/>
      <c r="B53" s="122" t="s">
        <v>70</v>
      </c>
      <c r="C53" s="237" t="s">
        <v>71</v>
      </c>
      <c r="D53" s="238"/>
      <c r="E53" s="238"/>
      <c r="F53" s="132" t="s">
        <v>23</v>
      </c>
      <c r="G53" s="133"/>
      <c r="H53" s="133"/>
      <c r="I53" s="236">
        <f>'Rozpočet Pol'!G32</f>
        <v>0</v>
      </c>
      <c r="J53" s="236"/>
    </row>
    <row r="54" spans="1:10" ht="25.5" customHeight="1" x14ac:dyDescent="0.2">
      <c r="A54" s="120"/>
      <c r="B54" s="122" t="s">
        <v>72</v>
      </c>
      <c r="C54" s="237" t="s">
        <v>73</v>
      </c>
      <c r="D54" s="238"/>
      <c r="E54" s="238"/>
      <c r="F54" s="132" t="s">
        <v>25</v>
      </c>
      <c r="G54" s="133"/>
      <c r="H54" s="133"/>
      <c r="I54" s="236">
        <f>'Rozpočet Pol'!G34</f>
        <v>0</v>
      </c>
      <c r="J54" s="236"/>
    </row>
    <row r="55" spans="1:10" ht="25.5" customHeight="1" x14ac:dyDescent="0.2">
      <c r="A55" s="120"/>
      <c r="B55" s="129" t="s">
        <v>74</v>
      </c>
      <c r="C55" s="240" t="s">
        <v>26</v>
      </c>
      <c r="D55" s="241"/>
      <c r="E55" s="241"/>
      <c r="F55" s="134" t="s">
        <v>74</v>
      </c>
      <c r="G55" s="135"/>
      <c r="H55" s="135"/>
      <c r="I55" s="239">
        <f>'Rozpočet Pol'!G36</f>
        <v>0</v>
      </c>
      <c r="J55" s="239"/>
    </row>
    <row r="56" spans="1:10" ht="25.5" customHeight="1" x14ac:dyDescent="0.2">
      <c r="A56" s="121"/>
      <c r="B56" s="125" t="s">
        <v>1</v>
      </c>
      <c r="C56" s="125"/>
      <c r="D56" s="126"/>
      <c r="E56" s="126"/>
      <c r="F56" s="136"/>
      <c r="G56" s="137"/>
      <c r="H56" s="137"/>
      <c r="I56" s="242">
        <f>SUM(I47:I55)</f>
        <v>0</v>
      </c>
      <c r="J56" s="242"/>
    </row>
    <row r="57" spans="1:10" x14ac:dyDescent="0.2">
      <c r="F57" s="138"/>
      <c r="G57" s="94"/>
      <c r="H57" s="138"/>
      <c r="I57" s="94"/>
      <c r="J57" s="94"/>
    </row>
    <row r="58" spans="1:10" x14ac:dyDescent="0.2">
      <c r="F58" s="138"/>
      <c r="G58" s="94"/>
      <c r="H58" s="138"/>
      <c r="I58" s="94"/>
      <c r="J58" s="94"/>
    </row>
    <row r="59" spans="1:10" x14ac:dyDescent="0.2">
      <c r="F59" s="138"/>
      <c r="G59" s="94"/>
      <c r="H59" s="138"/>
      <c r="I59" s="94"/>
      <c r="J59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I54:J54"/>
    <mergeCell ref="C54:E54"/>
    <mergeCell ref="I55:J55"/>
    <mergeCell ref="C55:E55"/>
    <mergeCell ref="I56:J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13:G13"/>
    <mergeCell ref="D34:E34"/>
    <mergeCell ref="D35:E35"/>
    <mergeCell ref="G19:H19"/>
    <mergeCell ref="G20:H20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28:I28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77" t="s">
        <v>41</v>
      </c>
      <c r="B2" s="76"/>
      <c r="C2" s="245"/>
      <c r="D2" s="245"/>
      <c r="E2" s="245"/>
      <c r="F2" s="245"/>
      <c r="G2" s="246"/>
    </row>
    <row r="3" spans="1:7" ht="24.95" hidden="1" customHeight="1" x14ac:dyDescent="0.2">
      <c r="A3" s="77" t="s">
        <v>7</v>
      </c>
      <c r="B3" s="76"/>
      <c r="C3" s="245"/>
      <c r="D3" s="245"/>
      <c r="E3" s="245"/>
      <c r="F3" s="245"/>
      <c r="G3" s="246"/>
    </row>
    <row r="4" spans="1:7" ht="24.95" hidden="1" customHeight="1" x14ac:dyDescent="0.2">
      <c r="A4" s="77" t="s">
        <v>8</v>
      </c>
      <c r="B4" s="76"/>
      <c r="C4" s="245"/>
      <c r="D4" s="245"/>
      <c r="E4" s="245"/>
      <c r="F4" s="245"/>
      <c r="G4" s="24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9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1" t="s">
        <v>6</v>
      </c>
      <c r="B1" s="261"/>
      <c r="C1" s="261"/>
      <c r="D1" s="261"/>
      <c r="E1" s="261"/>
      <c r="F1" s="261"/>
      <c r="G1" s="261"/>
      <c r="AE1" t="s">
        <v>77</v>
      </c>
    </row>
    <row r="2" spans="1:60" ht="25.15" customHeight="1" x14ac:dyDescent="0.2">
      <c r="A2" s="143" t="s">
        <v>76</v>
      </c>
      <c r="B2" s="141"/>
      <c r="C2" s="262" t="s">
        <v>46</v>
      </c>
      <c r="D2" s="263"/>
      <c r="E2" s="263"/>
      <c r="F2" s="263"/>
      <c r="G2" s="264"/>
      <c r="AE2" t="s">
        <v>78</v>
      </c>
    </row>
    <row r="3" spans="1:60" ht="25.15" customHeight="1" x14ac:dyDescent="0.2">
      <c r="A3" s="144" t="s">
        <v>7</v>
      </c>
      <c r="B3" s="142"/>
      <c r="C3" s="265" t="s">
        <v>43</v>
      </c>
      <c r="D3" s="266"/>
      <c r="E3" s="266"/>
      <c r="F3" s="266"/>
      <c r="G3" s="267"/>
      <c r="AE3" t="s">
        <v>79</v>
      </c>
    </row>
    <row r="4" spans="1:60" ht="25.15" hidden="1" customHeight="1" x14ac:dyDescent="0.2">
      <c r="A4" s="144" t="s">
        <v>8</v>
      </c>
      <c r="B4" s="142"/>
      <c r="C4" s="265"/>
      <c r="D4" s="266"/>
      <c r="E4" s="266"/>
      <c r="F4" s="266"/>
      <c r="G4" s="267"/>
      <c r="AE4" t="s">
        <v>80</v>
      </c>
    </row>
    <row r="5" spans="1:60" hidden="1" x14ac:dyDescent="0.2">
      <c r="A5" s="145" t="s">
        <v>81</v>
      </c>
      <c r="B5" s="146"/>
      <c r="C5" s="147"/>
      <c r="D5" s="148"/>
      <c r="E5" s="148"/>
      <c r="F5" s="148"/>
      <c r="G5" s="149"/>
      <c r="AE5" t="s">
        <v>82</v>
      </c>
    </row>
    <row r="7" spans="1:60" ht="38.25" x14ac:dyDescent="0.2">
      <c r="A7" s="155" t="s">
        <v>83</v>
      </c>
      <c r="B7" s="156" t="s">
        <v>84</v>
      </c>
      <c r="C7" s="156" t="s">
        <v>85</v>
      </c>
      <c r="D7" s="155" t="s">
        <v>86</v>
      </c>
      <c r="E7" s="155" t="s">
        <v>87</v>
      </c>
      <c r="F7" s="150" t="s">
        <v>88</v>
      </c>
      <c r="G7" s="170" t="s">
        <v>28</v>
      </c>
      <c r="H7" s="171" t="s">
        <v>29</v>
      </c>
      <c r="I7" s="171" t="s">
        <v>89</v>
      </c>
      <c r="J7" s="171" t="s">
        <v>30</v>
      </c>
      <c r="K7" s="171" t="s">
        <v>90</v>
      </c>
      <c r="L7" s="171" t="s">
        <v>91</v>
      </c>
      <c r="M7" s="171" t="s">
        <v>92</v>
      </c>
      <c r="N7" s="171" t="s">
        <v>93</v>
      </c>
      <c r="O7" s="171" t="s">
        <v>94</v>
      </c>
      <c r="P7" s="171" t="s">
        <v>95</v>
      </c>
      <c r="Q7" s="171" t="s">
        <v>96</v>
      </c>
      <c r="R7" s="171" t="s">
        <v>97</v>
      </c>
      <c r="S7" s="171" t="s">
        <v>98</v>
      </c>
      <c r="T7" s="171" t="s">
        <v>99</v>
      </c>
      <c r="U7" s="158" t="s">
        <v>100</v>
      </c>
    </row>
    <row r="8" spans="1:60" x14ac:dyDescent="0.2">
      <c r="A8" s="172" t="s">
        <v>101</v>
      </c>
      <c r="B8" s="173" t="s">
        <v>58</v>
      </c>
      <c r="C8" s="174" t="s">
        <v>59</v>
      </c>
      <c r="D8" s="157"/>
      <c r="E8" s="175"/>
      <c r="F8" s="176"/>
      <c r="G8" s="176">
        <f>SUMIF(AE9:AE17,"&lt;&gt;NOR",G9:G17)</f>
        <v>0</v>
      </c>
      <c r="H8" s="176"/>
      <c r="I8" s="176">
        <f>SUM(I9:I17)</f>
        <v>0</v>
      </c>
      <c r="J8" s="176"/>
      <c r="K8" s="176">
        <f>SUM(K9:K17)</f>
        <v>0</v>
      </c>
      <c r="L8" s="176"/>
      <c r="M8" s="176">
        <f>SUM(M9:M17)</f>
        <v>0</v>
      </c>
      <c r="N8" s="157"/>
      <c r="O8" s="157">
        <f>SUM(O9:O17)</f>
        <v>57.718490000000003</v>
      </c>
      <c r="P8" s="157"/>
      <c r="Q8" s="157">
        <f>SUM(Q9:Q17)</f>
        <v>0</v>
      </c>
      <c r="R8" s="157"/>
      <c r="S8" s="157"/>
      <c r="T8" s="172"/>
      <c r="U8" s="157">
        <f>SUM(U9:U17)</f>
        <v>213.89</v>
      </c>
      <c r="AE8" t="s">
        <v>102</v>
      </c>
    </row>
    <row r="9" spans="1:60" outlineLevel="1" x14ac:dyDescent="0.2">
      <c r="A9" s="152">
        <v>1</v>
      </c>
      <c r="B9" s="159" t="s">
        <v>103</v>
      </c>
      <c r="C9" s="188" t="s">
        <v>104</v>
      </c>
      <c r="D9" s="161" t="s">
        <v>105</v>
      </c>
      <c r="E9" s="165">
        <v>96.9</v>
      </c>
      <c r="F9" s="167">
        <f>H9+J9</f>
        <v>0</v>
      </c>
      <c r="G9" s="168">
        <f>ROUND(E9*F9,2)</f>
        <v>0</v>
      </c>
      <c r="H9" s="168"/>
      <c r="I9" s="168">
        <f>ROUND(E9*H9,2)</f>
        <v>0</v>
      </c>
      <c r="J9" s="168"/>
      <c r="K9" s="168">
        <f>ROUND(E9*J9,2)</f>
        <v>0</v>
      </c>
      <c r="L9" s="168">
        <v>21</v>
      </c>
      <c r="M9" s="168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0.73829999999999996</v>
      </c>
      <c r="U9" s="161">
        <f>ROUND(E9*T9,2)</f>
        <v>71.540000000000006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106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/>
      <c r="B10" s="159"/>
      <c r="C10" s="268" t="s">
        <v>107</v>
      </c>
      <c r="D10" s="269"/>
      <c r="E10" s="270"/>
      <c r="F10" s="271"/>
      <c r="G10" s="272"/>
      <c r="H10" s="168"/>
      <c r="I10" s="168"/>
      <c r="J10" s="168"/>
      <c r="K10" s="168"/>
      <c r="L10" s="168"/>
      <c r="M10" s="168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108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4" t="str">
        <f>C10</f>
        <v>2m*2,2m*6m=26,4m3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/>
      <c r="B11" s="159"/>
      <c r="C11" s="268" t="s">
        <v>109</v>
      </c>
      <c r="D11" s="269"/>
      <c r="E11" s="270"/>
      <c r="F11" s="271"/>
      <c r="G11" s="272"/>
      <c r="H11" s="168"/>
      <c r="I11" s="168"/>
      <c r="J11" s="168"/>
      <c r="K11" s="168"/>
      <c r="L11" s="168"/>
      <c r="M11" s="168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108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4" t="str">
        <f>C11</f>
        <v>26,4m3*2ks=52,8m3-4,35m3 (DN)</v>
      </c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>
        <v>2</v>
      </c>
      <c r="B12" s="159" t="s">
        <v>110</v>
      </c>
      <c r="C12" s="188" t="s">
        <v>111</v>
      </c>
      <c r="D12" s="161" t="s">
        <v>105</v>
      </c>
      <c r="E12" s="165">
        <v>96.9</v>
      </c>
      <c r="F12" s="167">
        <f t="shared" ref="F12:F17" si="0">H12+J12</f>
        <v>0</v>
      </c>
      <c r="G12" s="168">
        <f t="shared" ref="G12:G17" si="1">ROUND(E12*F12,2)</f>
        <v>0</v>
      </c>
      <c r="H12" s="168"/>
      <c r="I12" s="168">
        <f t="shared" ref="I12:I17" si="2">ROUND(E12*H12,2)</f>
        <v>0</v>
      </c>
      <c r="J12" s="168"/>
      <c r="K12" s="168">
        <f t="shared" ref="K12:K17" si="3">ROUND(E12*J12,2)</f>
        <v>0</v>
      </c>
      <c r="L12" s="168">
        <v>21</v>
      </c>
      <c r="M12" s="168">
        <f t="shared" ref="M12:M17" si="4">G12*(1+L12/100)</f>
        <v>0</v>
      </c>
      <c r="N12" s="161">
        <v>0</v>
      </c>
      <c r="O12" s="161">
        <f t="shared" ref="O12:O17" si="5">ROUND(E12*N12,5)</f>
        <v>0</v>
      </c>
      <c r="P12" s="161">
        <v>0</v>
      </c>
      <c r="Q12" s="161">
        <f t="shared" ref="Q12:Q17" si="6">ROUND(E12*P12,5)</f>
        <v>0</v>
      </c>
      <c r="R12" s="161"/>
      <c r="S12" s="161"/>
      <c r="T12" s="162">
        <v>0.34499999999999997</v>
      </c>
      <c r="U12" s="161">
        <f t="shared" ref="U12:U17" si="7">ROUND(E12*T12,2)</f>
        <v>33.43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106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>
        <v>3</v>
      </c>
      <c r="B13" s="159" t="s">
        <v>112</v>
      </c>
      <c r="C13" s="188" t="s">
        <v>113</v>
      </c>
      <c r="D13" s="161" t="s">
        <v>105</v>
      </c>
      <c r="E13" s="165">
        <v>4.5</v>
      </c>
      <c r="F13" s="167">
        <f t="shared" si="0"/>
        <v>0</v>
      </c>
      <c r="G13" s="168">
        <f t="shared" si="1"/>
        <v>0</v>
      </c>
      <c r="H13" s="168"/>
      <c r="I13" s="168">
        <f t="shared" si="2"/>
        <v>0</v>
      </c>
      <c r="J13" s="168"/>
      <c r="K13" s="168">
        <f t="shared" si="3"/>
        <v>0</v>
      </c>
      <c r="L13" s="168">
        <v>21</v>
      </c>
      <c r="M13" s="168">
        <f t="shared" si="4"/>
        <v>0</v>
      </c>
      <c r="N13" s="161">
        <v>0</v>
      </c>
      <c r="O13" s="161">
        <f t="shared" si="5"/>
        <v>0</v>
      </c>
      <c r="P13" s="161">
        <v>0</v>
      </c>
      <c r="Q13" s="161">
        <f t="shared" si="6"/>
        <v>0</v>
      </c>
      <c r="R13" s="161"/>
      <c r="S13" s="161"/>
      <c r="T13" s="162">
        <v>1.548</v>
      </c>
      <c r="U13" s="161">
        <f t="shared" si="7"/>
        <v>6.97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106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>
        <v>4</v>
      </c>
      <c r="B14" s="159" t="s">
        <v>114</v>
      </c>
      <c r="C14" s="188" t="s">
        <v>115</v>
      </c>
      <c r="D14" s="161" t="s">
        <v>116</v>
      </c>
      <c r="E14" s="165">
        <v>105.6</v>
      </c>
      <c r="F14" s="167">
        <f t="shared" si="0"/>
        <v>0</v>
      </c>
      <c r="G14" s="168">
        <f t="shared" si="1"/>
        <v>0</v>
      </c>
      <c r="H14" s="168"/>
      <c r="I14" s="168">
        <f t="shared" si="2"/>
        <v>0</v>
      </c>
      <c r="J14" s="168"/>
      <c r="K14" s="168">
        <f t="shared" si="3"/>
        <v>0</v>
      </c>
      <c r="L14" s="168">
        <v>21</v>
      </c>
      <c r="M14" s="168">
        <f t="shared" si="4"/>
        <v>0</v>
      </c>
      <c r="N14" s="161">
        <v>9.7999999999999997E-4</v>
      </c>
      <c r="O14" s="161">
        <f t="shared" si="5"/>
        <v>0.10349</v>
      </c>
      <c r="P14" s="161">
        <v>0</v>
      </c>
      <c r="Q14" s="161">
        <f t="shared" si="6"/>
        <v>0</v>
      </c>
      <c r="R14" s="161"/>
      <c r="S14" s="161"/>
      <c r="T14" s="162">
        <v>0.23599999999999999</v>
      </c>
      <c r="U14" s="161">
        <f t="shared" si="7"/>
        <v>24.92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106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>
        <v>5</v>
      </c>
      <c r="B15" s="159" t="s">
        <v>117</v>
      </c>
      <c r="C15" s="188" t="s">
        <v>118</v>
      </c>
      <c r="D15" s="161" t="s">
        <v>116</v>
      </c>
      <c r="E15" s="165">
        <v>105.6</v>
      </c>
      <c r="F15" s="167">
        <f t="shared" si="0"/>
        <v>0</v>
      </c>
      <c r="G15" s="168">
        <f t="shared" si="1"/>
        <v>0</v>
      </c>
      <c r="H15" s="168"/>
      <c r="I15" s="168">
        <f t="shared" si="2"/>
        <v>0</v>
      </c>
      <c r="J15" s="168"/>
      <c r="K15" s="168">
        <f t="shared" si="3"/>
        <v>0</v>
      </c>
      <c r="L15" s="168">
        <v>21</v>
      </c>
      <c r="M15" s="168">
        <f t="shared" si="4"/>
        <v>0</v>
      </c>
      <c r="N15" s="161">
        <v>0</v>
      </c>
      <c r="O15" s="161">
        <f t="shared" si="5"/>
        <v>0</v>
      </c>
      <c r="P15" s="161">
        <v>0</v>
      </c>
      <c r="Q15" s="161">
        <f t="shared" si="6"/>
        <v>0</v>
      </c>
      <c r="R15" s="161"/>
      <c r="S15" s="161"/>
      <c r="T15" s="162">
        <v>7.0000000000000007E-2</v>
      </c>
      <c r="U15" s="161">
        <f t="shared" si="7"/>
        <v>7.39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106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2.5" outlineLevel="1" x14ac:dyDescent="0.2">
      <c r="A16" s="152">
        <v>6</v>
      </c>
      <c r="B16" s="159" t="s">
        <v>119</v>
      </c>
      <c r="C16" s="188" t="s">
        <v>120</v>
      </c>
      <c r="D16" s="161" t="s">
        <v>105</v>
      </c>
      <c r="E16" s="165">
        <v>34.5</v>
      </c>
      <c r="F16" s="167">
        <f t="shared" si="0"/>
        <v>0</v>
      </c>
      <c r="G16" s="168">
        <f t="shared" si="1"/>
        <v>0</v>
      </c>
      <c r="H16" s="168"/>
      <c r="I16" s="168">
        <f t="shared" si="2"/>
        <v>0</v>
      </c>
      <c r="J16" s="168"/>
      <c r="K16" s="168">
        <f t="shared" si="3"/>
        <v>0</v>
      </c>
      <c r="L16" s="168">
        <v>21</v>
      </c>
      <c r="M16" s="168">
        <f t="shared" si="4"/>
        <v>0</v>
      </c>
      <c r="N16" s="161">
        <v>1.67</v>
      </c>
      <c r="O16" s="161">
        <f t="shared" si="5"/>
        <v>57.615000000000002</v>
      </c>
      <c r="P16" s="161">
        <v>0</v>
      </c>
      <c r="Q16" s="161">
        <f t="shared" si="6"/>
        <v>0</v>
      </c>
      <c r="R16" s="161"/>
      <c r="S16" s="161"/>
      <c r="T16" s="162">
        <v>1.5980000000000001</v>
      </c>
      <c r="U16" s="161">
        <f t="shared" si="7"/>
        <v>55.13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106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>
        <v>7</v>
      </c>
      <c r="B17" s="159" t="s">
        <v>121</v>
      </c>
      <c r="C17" s="188" t="s">
        <v>122</v>
      </c>
      <c r="D17" s="161" t="s">
        <v>105</v>
      </c>
      <c r="E17" s="165">
        <v>52.56</v>
      </c>
      <c r="F17" s="167">
        <f t="shared" si="0"/>
        <v>0</v>
      </c>
      <c r="G17" s="168">
        <f t="shared" si="1"/>
        <v>0</v>
      </c>
      <c r="H17" s="168"/>
      <c r="I17" s="168">
        <f t="shared" si="2"/>
        <v>0</v>
      </c>
      <c r="J17" s="168"/>
      <c r="K17" s="168">
        <f t="shared" si="3"/>
        <v>0</v>
      </c>
      <c r="L17" s="168">
        <v>21</v>
      </c>
      <c r="M17" s="168">
        <f t="shared" si="4"/>
        <v>0</v>
      </c>
      <c r="N17" s="161">
        <v>0</v>
      </c>
      <c r="O17" s="161">
        <f t="shared" si="5"/>
        <v>0</v>
      </c>
      <c r="P17" s="161">
        <v>0</v>
      </c>
      <c r="Q17" s="161">
        <f t="shared" si="6"/>
        <v>0</v>
      </c>
      <c r="R17" s="161"/>
      <c r="S17" s="161"/>
      <c r="T17" s="162">
        <v>0.27600000000000002</v>
      </c>
      <c r="U17" s="161">
        <f t="shared" si="7"/>
        <v>14.51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106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x14ac:dyDescent="0.2">
      <c r="A18" s="153" t="s">
        <v>101</v>
      </c>
      <c r="B18" s="160" t="s">
        <v>60</v>
      </c>
      <c r="C18" s="189" t="s">
        <v>61</v>
      </c>
      <c r="D18" s="163"/>
      <c r="E18" s="166"/>
      <c r="F18" s="169"/>
      <c r="G18" s="169">
        <f>SUMIF(AE19:AE19,"&lt;&gt;NOR",G19:G19)</f>
        <v>0</v>
      </c>
      <c r="H18" s="169"/>
      <c r="I18" s="169">
        <f>SUM(I19:I19)</f>
        <v>0</v>
      </c>
      <c r="J18" s="169"/>
      <c r="K18" s="169">
        <f>SUM(K19:K19)</f>
        <v>0</v>
      </c>
      <c r="L18" s="169"/>
      <c r="M18" s="169">
        <f>SUM(M19:M19)</f>
        <v>0</v>
      </c>
      <c r="N18" s="163"/>
      <c r="O18" s="163">
        <f>SUM(O19:O19)</f>
        <v>9.0756999999999994</v>
      </c>
      <c r="P18" s="163"/>
      <c r="Q18" s="163">
        <f>SUM(Q19:Q19)</f>
        <v>0</v>
      </c>
      <c r="R18" s="163"/>
      <c r="S18" s="163"/>
      <c r="T18" s="164"/>
      <c r="U18" s="163">
        <f>SUM(U19:U19)</f>
        <v>8.14</v>
      </c>
      <c r="AE18" t="s">
        <v>102</v>
      </c>
    </row>
    <row r="19" spans="1:60" outlineLevel="1" x14ac:dyDescent="0.2">
      <c r="A19" s="152">
        <v>8</v>
      </c>
      <c r="B19" s="159" t="s">
        <v>123</v>
      </c>
      <c r="C19" s="188" t="s">
        <v>124</v>
      </c>
      <c r="D19" s="161" t="s">
        <v>105</v>
      </c>
      <c r="E19" s="165">
        <v>4.8</v>
      </c>
      <c r="F19" s="167">
        <f>H19+J19</f>
        <v>0</v>
      </c>
      <c r="G19" s="168">
        <f>ROUND(E19*F19,2)</f>
        <v>0</v>
      </c>
      <c r="H19" s="168"/>
      <c r="I19" s="168">
        <f>ROUND(E19*H19,2)</f>
        <v>0</v>
      </c>
      <c r="J19" s="168"/>
      <c r="K19" s="168">
        <f>ROUND(E19*J19,2)</f>
        <v>0</v>
      </c>
      <c r="L19" s="168">
        <v>21</v>
      </c>
      <c r="M19" s="168">
        <f>G19*(1+L19/100)</f>
        <v>0</v>
      </c>
      <c r="N19" s="161">
        <v>1.8907700000000001</v>
      </c>
      <c r="O19" s="161">
        <f>ROUND(E19*N19,5)</f>
        <v>9.0756999999999994</v>
      </c>
      <c r="P19" s="161">
        <v>0</v>
      </c>
      <c r="Q19" s="161">
        <f>ROUND(E19*P19,5)</f>
        <v>0</v>
      </c>
      <c r="R19" s="161"/>
      <c r="S19" s="161"/>
      <c r="T19" s="162">
        <v>1.6950000000000001</v>
      </c>
      <c r="U19" s="161">
        <f>ROUND(E19*T19,2)</f>
        <v>8.14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106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x14ac:dyDescent="0.2">
      <c r="A20" s="153" t="s">
        <v>101</v>
      </c>
      <c r="B20" s="160" t="s">
        <v>62</v>
      </c>
      <c r="C20" s="189" t="s">
        <v>63</v>
      </c>
      <c r="D20" s="163"/>
      <c r="E20" s="166"/>
      <c r="F20" s="169"/>
      <c r="G20" s="169">
        <f>SUMIF(AE21:AE23,"&lt;&gt;NOR",G21:G23)</f>
        <v>0</v>
      </c>
      <c r="H20" s="169"/>
      <c r="I20" s="169">
        <f>SUM(I21:I23)</f>
        <v>0</v>
      </c>
      <c r="J20" s="169"/>
      <c r="K20" s="169">
        <f>SUM(K21:K23)</f>
        <v>0</v>
      </c>
      <c r="L20" s="169"/>
      <c r="M20" s="169">
        <f>SUM(M21:M23)</f>
        <v>0</v>
      </c>
      <c r="N20" s="163"/>
      <c r="O20" s="163">
        <f>SUM(O21:O23)</f>
        <v>3.5556000000000001</v>
      </c>
      <c r="P20" s="163"/>
      <c r="Q20" s="163">
        <f>SUM(Q21:Q23)</f>
        <v>0</v>
      </c>
      <c r="R20" s="163"/>
      <c r="S20" s="163"/>
      <c r="T20" s="164"/>
      <c r="U20" s="163">
        <f>SUM(U21:U23)</f>
        <v>53.38</v>
      </c>
      <c r="AE20" t="s">
        <v>102</v>
      </c>
    </row>
    <row r="21" spans="1:60" outlineLevel="1" x14ac:dyDescent="0.2">
      <c r="A21" s="152">
        <v>9</v>
      </c>
      <c r="B21" s="159" t="s">
        <v>125</v>
      </c>
      <c r="C21" s="188" t="s">
        <v>126</v>
      </c>
      <c r="D21" s="161" t="s">
        <v>127</v>
      </c>
      <c r="E21" s="165">
        <v>24</v>
      </c>
      <c r="F21" s="167">
        <f>H21+J21</f>
        <v>0</v>
      </c>
      <c r="G21" s="168">
        <f>ROUND(E21*F21,2)</f>
        <v>0</v>
      </c>
      <c r="H21" s="168"/>
      <c r="I21" s="168">
        <f>ROUND(E21*H21,2)</f>
        <v>0</v>
      </c>
      <c r="J21" s="168"/>
      <c r="K21" s="168">
        <f>ROUND(E21*J21,2)</f>
        <v>0</v>
      </c>
      <c r="L21" s="168">
        <v>21</v>
      </c>
      <c r="M21" s="168">
        <f>G21*(1+L21/100)</f>
        <v>0</v>
      </c>
      <c r="N21" s="161">
        <v>2.0000000000000002E-5</v>
      </c>
      <c r="O21" s="161">
        <f>ROUND(E21*N21,5)</f>
        <v>4.8000000000000001E-4</v>
      </c>
      <c r="P21" s="161">
        <v>0</v>
      </c>
      <c r="Q21" s="161">
        <f>ROUND(E21*P21,5)</f>
        <v>0</v>
      </c>
      <c r="R21" s="161"/>
      <c r="S21" s="161"/>
      <c r="T21" s="162">
        <v>0.26</v>
      </c>
      <c r="U21" s="161">
        <f>ROUND(E21*T21,2)</f>
        <v>6.24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106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2.5" outlineLevel="1" x14ac:dyDescent="0.2">
      <c r="A22" s="152">
        <v>10</v>
      </c>
      <c r="B22" s="159" t="s">
        <v>128</v>
      </c>
      <c r="C22" s="188" t="s">
        <v>129</v>
      </c>
      <c r="D22" s="161" t="s">
        <v>130</v>
      </c>
      <c r="E22" s="165">
        <v>21</v>
      </c>
      <c r="F22" s="167">
        <f>H22+J22</f>
        <v>0</v>
      </c>
      <c r="G22" s="168">
        <f>ROUND(E22*F22,2)</f>
        <v>0</v>
      </c>
      <c r="H22" s="168"/>
      <c r="I22" s="168">
        <f>ROUND(E22*H22,2)</f>
        <v>0</v>
      </c>
      <c r="J22" s="168"/>
      <c r="K22" s="168">
        <f>ROUND(E22*J22,2)</f>
        <v>0</v>
      </c>
      <c r="L22" s="168">
        <v>21</v>
      </c>
      <c r="M22" s="168">
        <f>G22*(1+L22/100)</f>
        <v>0</v>
      </c>
      <c r="N22" s="161">
        <v>0.127</v>
      </c>
      <c r="O22" s="161">
        <f>ROUND(E22*N22,5)</f>
        <v>2.6669999999999998</v>
      </c>
      <c r="P22" s="161">
        <v>0</v>
      </c>
      <c r="Q22" s="161">
        <f>ROUND(E22*P22,5)</f>
        <v>0</v>
      </c>
      <c r="R22" s="161"/>
      <c r="S22" s="161"/>
      <c r="T22" s="162">
        <v>0</v>
      </c>
      <c r="U22" s="161">
        <f>ROUND(E22*T22,2)</f>
        <v>0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131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>
        <v>11</v>
      </c>
      <c r="B23" s="159" t="s">
        <v>132</v>
      </c>
      <c r="C23" s="188" t="s">
        <v>133</v>
      </c>
      <c r="D23" s="161" t="s">
        <v>134</v>
      </c>
      <c r="E23" s="165">
        <v>6</v>
      </c>
      <c r="F23" s="167">
        <f>H23+J23</f>
        <v>0</v>
      </c>
      <c r="G23" s="168">
        <f>ROUND(E23*F23,2)</f>
        <v>0</v>
      </c>
      <c r="H23" s="168"/>
      <c r="I23" s="168">
        <f>ROUND(E23*H23,2)</f>
        <v>0</v>
      </c>
      <c r="J23" s="168"/>
      <c r="K23" s="168">
        <f>ROUND(E23*J23,2)</f>
        <v>0</v>
      </c>
      <c r="L23" s="168">
        <v>21</v>
      </c>
      <c r="M23" s="168">
        <f>G23*(1+L23/100)</f>
        <v>0</v>
      </c>
      <c r="N23" s="161">
        <v>0.14802000000000001</v>
      </c>
      <c r="O23" s="161">
        <f>ROUND(E23*N23,5)</f>
        <v>0.88812000000000002</v>
      </c>
      <c r="P23" s="161">
        <v>0</v>
      </c>
      <c r="Q23" s="161">
        <f>ROUND(E23*P23,5)</f>
        <v>0</v>
      </c>
      <c r="R23" s="161"/>
      <c r="S23" s="161"/>
      <c r="T23" s="162">
        <v>7.8570000000000002</v>
      </c>
      <c r="U23" s="161">
        <f>ROUND(E23*T23,2)</f>
        <v>47.14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106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53" t="s">
        <v>101</v>
      </c>
      <c r="B24" s="160" t="s">
        <v>64</v>
      </c>
      <c r="C24" s="189" t="s">
        <v>65</v>
      </c>
      <c r="D24" s="163"/>
      <c r="E24" s="166"/>
      <c r="F24" s="169"/>
      <c r="G24" s="169">
        <f>SUMIF(AE25:AE25,"&lt;&gt;NOR",G25:G25)</f>
        <v>0</v>
      </c>
      <c r="H24" s="169"/>
      <c r="I24" s="169">
        <f>SUM(I25:I25)</f>
        <v>0</v>
      </c>
      <c r="J24" s="169"/>
      <c r="K24" s="169">
        <f>SUM(K25:K25)</f>
        <v>0</v>
      </c>
      <c r="L24" s="169"/>
      <c r="M24" s="169">
        <f>SUM(M25:M25)</f>
        <v>0</v>
      </c>
      <c r="N24" s="163"/>
      <c r="O24" s="163">
        <f>SUM(O25:O25)</f>
        <v>36.643529999999998</v>
      </c>
      <c r="P24" s="163"/>
      <c r="Q24" s="163">
        <f>SUM(Q25:Q25)</f>
        <v>0</v>
      </c>
      <c r="R24" s="163"/>
      <c r="S24" s="163"/>
      <c r="T24" s="164"/>
      <c r="U24" s="163">
        <f>SUM(U25:U25)</f>
        <v>54.4</v>
      </c>
      <c r="AE24" t="s">
        <v>102</v>
      </c>
    </row>
    <row r="25" spans="1:60" outlineLevel="1" x14ac:dyDescent="0.2">
      <c r="A25" s="152">
        <v>12</v>
      </c>
      <c r="B25" s="159" t="s">
        <v>135</v>
      </c>
      <c r="C25" s="188" t="s">
        <v>136</v>
      </c>
      <c r="D25" s="161" t="s">
        <v>105</v>
      </c>
      <c r="E25" s="165">
        <v>20.3</v>
      </c>
      <c r="F25" s="167">
        <f>H25+J25</f>
        <v>0</v>
      </c>
      <c r="G25" s="168">
        <f>ROUND(E25*F25,2)</f>
        <v>0</v>
      </c>
      <c r="H25" s="168"/>
      <c r="I25" s="168">
        <f>ROUND(E25*H25,2)</f>
        <v>0</v>
      </c>
      <c r="J25" s="168"/>
      <c r="K25" s="168">
        <f>ROUND(E25*J25,2)</f>
        <v>0</v>
      </c>
      <c r="L25" s="168">
        <v>21</v>
      </c>
      <c r="M25" s="168">
        <f>G25*(1+L25/100)</f>
        <v>0</v>
      </c>
      <c r="N25" s="161">
        <v>1.8050999999999999</v>
      </c>
      <c r="O25" s="161">
        <f>ROUND(E25*N25,5)</f>
        <v>36.643529999999998</v>
      </c>
      <c r="P25" s="161">
        <v>0</v>
      </c>
      <c r="Q25" s="161">
        <f>ROUND(E25*P25,5)</f>
        <v>0</v>
      </c>
      <c r="R25" s="161"/>
      <c r="S25" s="161"/>
      <c r="T25" s="162">
        <v>2.68</v>
      </c>
      <c r="U25" s="161">
        <f>ROUND(E25*T25,2)</f>
        <v>54.4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106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53" t="s">
        <v>101</v>
      </c>
      <c r="B26" s="160" t="s">
        <v>66</v>
      </c>
      <c r="C26" s="189" t="s">
        <v>67</v>
      </c>
      <c r="D26" s="163"/>
      <c r="E26" s="166"/>
      <c r="F26" s="169"/>
      <c r="G26" s="169">
        <f>SUMIF(AE27:AE27,"&lt;&gt;NOR",G27:G27)</f>
        <v>0</v>
      </c>
      <c r="H26" s="169"/>
      <c r="I26" s="169">
        <f>SUM(I27:I27)</f>
        <v>0</v>
      </c>
      <c r="J26" s="169"/>
      <c r="K26" s="169">
        <f>SUM(K27:K27)</f>
        <v>0</v>
      </c>
      <c r="L26" s="169"/>
      <c r="M26" s="169">
        <f>SUM(M27:M27)</f>
        <v>0</v>
      </c>
      <c r="N26" s="163"/>
      <c r="O26" s="163">
        <f>SUM(O27:O27)</f>
        <v>1.4160000000000001E-2</v>
      </c>
      <c r="P26" s="163"/>
      <c r="Q26" s="163">
        <f>SUM(Q27:Q27)</f>
        <v>2.2320000000000002</v>
      </c>
      <c r="R26" s="163"/>
      <c r="S26" s="163"/>
      <c r="T26" s="164"/>
      <c r="U26" s="163">
        <f>SUM(U27:U27)</f>
        <v>15.43</v>
      </c>
      <c r="AE26" t="s">
        <v>102</v>
      </c>
    </row>
    <row r="27" spans="1:60" outlineLevel="1" x14ac:dyDescent="0.2">
      <c r="A27" s="152">
        <v>13</v>
      </c>
      <c r="B27" s="159" t="s">
        <v>137</v>
      </c>
      <c r="C27" s="188" t="s">
        <v>138</v>
      </c>
      <c r="D27" s="161" t="s">
        <v>127</v>
      </c>
      <c r="E27" s="165">
        <v>24</v>
      </c>
      <c r="F27" s="167">
        <f>H27+J27</f>
        <v>0</v>
      </c>
      <c r="G27" s="168">
        <f>ROUND(E27*F27,2)</f>
        <v>0</v>
      </c>
      <c r="H27" s="168"/>
      <c r="I27" s="168">
        <f>ROUND(E27*H27,2)</f>
        <v>0</v>
      </c>
      <c r="J27" s="168"/>
      <c r="K27" s="168">
        <f>ROUND(E27*J27,2)</f>
        <v>0</v>
      </c>
      <c r="L27" s="168">
        <v>21</v>
      </c>
      <c r="M27" s="168">
        <f>G27*(1+L27/100)</f>
        <v>0</v>
      </c>
      <c r="N27" s="161">
        <v>5.9000000000000003E-4</v>
      </c>
      <c r="O27" s="161">
        <f>ROUND(E27*N27,5)</f>
        <v>1.4160000000000001E-2</v>
      </c>
      <c r="P27" s="161">
        <v>9.2999999999999999E-2</v>
      </c>
      <c r="Q27" s="161">
        <f>ROUND(E27*P27,5)</f>
        <v>2.2320000000000002</v>
      </c>
      <c r="R27" s="161"/>
      <c r="S27" s="161"/>
      <c r="T27" s="162">
        <v>0.64300000000000002</v>
      </c>
      <c r="U27" s="161">
        <f>ROUND(E27*T27,2)</f>
        <v>15.43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106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x14ac:dyDescent="0.2">
      <c r="A28" s="153" t="s">
        <v>101</v>
      </c>
      <c r="B28" s="160" t="s">
        <v>68</v>
      </c>
      <c r="C28" s="189" t="s">
        <v>69</v>
      </c>
      <c r="D28" s="163"/>
      <c r="E28" s="166"/>
      <c r="F28" s="169"/>
      <c r="G28" s="169">
        <f>SUMIF(AE29:AE31,"&lt;&gt;NOR",G29:G31)</f>
        <v>0</v>
      </c>
      <c r="H28" s="169"/>
      <c r="I28" s="169">
        <f>SUM(I29:I31)</f>
        <v>0</v>
      </c>
      <c r="J28" s="169"/>
      <c r="K28" s="169">
        <f>SUM(K29:K31)</f>
        <v>0</v>
      </c>
      <c r="L28" s="169"/>
      <c r="M28" s="169">
        <f>SUM(M29:M31)</f>
        <v>0</v>
      </c>
      <c r="N28" s="163"/>
      <c r="O28" s="163">
        <f>SUM(O29:O31)</f>
        <v>0</v>
      </c>
      <c r="P28" s="163"/>
      <c r="Q28" s="163">
        <f>SUM(Q29:Q31)</f>
        <v>0</v>
      </c>
      <c r="R28" s="163"/>
      <c r="S28" s="163"/>
      <c r="T28" s="164"/>
      <c r="U28" s="163">
        <f>SUM(U29:U31)</f>
        <v>10</v>
      </c>
      <c r="AE28" t="s">
        <v>102</v>
      </c>
    </row>
    <row r="29" spans="1:60" outlineLevel="1" x14ac:dyDescent="0.2">
      <c r="A29" s="152">
        <v>14</v>
      </c>
      <c r="B29" s="159" t="s">
        <v>139</v>
      </c>
      <c r="C29" s="188" t="s">
        <v>140</v>
      </c>
      <c r="D29" s="161" t="s">
        <v>141</v>
      </c>
      <c r="E29" s="165">
        <v>20.399999999999999</v>
      </c>
      <c r="F29" s="167">
        <f>H29+J29</f>
        <v>0</v>
      </c>
      <c r="G29" s="168">
        <f>ROUND(E29*F29,2)</f>
        <v>0</v>
      </c>
      <c r="H29" s="168"/>
      <c r="I29" s="168">
        <f>ROUND(E29*H29,2)</f>
        <v>0</v>
      </c>
      <c r="J29" s="168"/>
      <c r="K29" s="168">
        <f>ROUND(E29*J29,2)</f>
        <v>0</v>
      </c>
      <c r="L29" s="168">
        <v>21</v>
      </c>
      <c r="M29" s="168">
        <f>G29*(1+L29/100)</f>
        <v>0</v>
      </c>
      <c r="N29" s="161">
        <v>0</v>
      </c>
      <c r="O29" s="161">
        <f>ROUND(E29*N29,5)</f>
        <v>0</v>
      </c>
      <c r="P29" s="161">
        <v>0</v>
      </c>
      <c r="Q29" s="161">
        <f>ROUND(E29*P29,5)</f>
        <v>0</v>
      </c>
      <c r="R29" s="161"/>
      <c r="S29" s="161"/>
      <c r="T29" s="162">
        <v>0.49</v>
      </c>
      <c r="U29" s="161">
        <f>ROUND(E29*T29,2)</f>
        <v>10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106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>
        <v>15</v>
      </c>
      <c r="B30" s="159" t="s">
        <v>142</v>
      </c>
      <c r="C30" s="188" t="s">
        <v>143</v>
      </c>
      <c r="D30" s="161" t="s">
        <v>141</v>
      </c>
      <c r="E30" s="165">
        <v>102</v>
      </c>
      <c r="F30" s="167">
        <f>H30+J30</f>
        <v>0</v>
      </c>
      <c r="G30" s="168">
        <f>ROUND(E30*F30,2)</f>
        <v>0</v>
      </c>
      <c r="H30" s="168"/>
      <c r="I30" s="168">
        <f>ROUND(E30*H30,2)</f>
        <v>0</v>
      </c>
      <c r="J30" s="168"/>
      <c r="K30" s="168">
        <f>ROUND(E30*J30,2)</f>
        <v>0</v>
      </c>
      <c r="L30" s="168">
        <v>21</v>
      </c>
      <c r="M30" s="168">
        <f>G30*(1+L30/100)</f>
        <v>0</v>
      </c>
      <c r="N30" s="161">
        <v>0</v>
      </c>
      <c r="O30" s="161">
        <f>ROUND(E30*N30,5)</f>
        <v>0</v>
      </c>
      <c r="P30" s="161">
        <v>0</v>
      </c>
      <c r="Q30" s="161">
        <f>ROUND(E30*P30,5)</f>
        <v>0</v>
      </c>
      <c r="R30" s="161"/>
      <c r="S30" s="161"/>
      <c r="T30" s="162">
        <v>0</v>
      </c>
      <c r="U30" s="161">
        <f>ROUND(E30*T30,2)</f>
        <v>0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106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2.5" outlineLevel="1" x14ac:dyDescent="0.2">
      <c r="A31" s="152">
        <v>16</v>
      </c>
      <c r="B31" s="159" t="s">
        <v>144</v>
      </c>
      <c r="C31" s="188" t="s">
        <v>145</v>
      </c>
      <c r="D31" s="161" t="s">
        <v>141</v>
      </c>
      <c r="E31" s="165">
        <v>20.399999999999999</v>
      </c>
      <c r="F31" s="167">
        <f>H31+J31</f>
        <v>0</v>
      </c>
      <c r="G31" s="168">
        <f>ROUND(E31*F31,2)</f>
        <v>0</v>
      </c>
      <c r="H31" s="168"/>
      <c r="I31" s="168">
        <f>ROUND(E31*H31,2)</f>
        <v>0</v>
      </c>
      <c r="J31" s="168"/>
      <c r="K31" s="168">
        <f>ROUND(E31*J31,2)</f>
        <v>0</v>
      </c>
      <c r="L31" s="168">
        <v>21</v>
      </c>
      <c r="M31" s="168">
        <f>G31*(1+L31/100)</f>
        <v>0</v>
      </c>
      <c r="N31" s="161">
        <v>0</v>
      </c>
      <c r="O31" s="161">
        <f>ROUND(E31*N31,5)</f>
        <v>0</v>
      </c>
      <c r="P31" s="161">
        <v>0</v>
      </c>
      <c r="Q31" s="161">
        <f>ROUND(E31*P31,5)</f>
        <v>0</v>
      </c>
      <c r="R31" s="161"/>
      <c r="S31" s="161"/>
      <c r="T31" s="162">
        <v>0</v>
      </c>
      <c r="U31" s="161">
        <f>ROUND(E31*T31,2)</f>
        <v>0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106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x14ac:dyDescent="0.2">
      <c r="A32" s="153" t="s">
        <v>101</v>
      </c>
      <c r="B32" s="160" t="s">
        <v>70</v>
      </c>
      <c r="C32" s="189" t="s">
        <v>71</v>
      </c>
      <c r="D32" s="163"/>
      <c r="E32" s="166"/>
      <c r="F32" s="169"/>
      <c r="G32" s="169">
        <f>SUMIF(AE33:AE33,"&lt;&gt;NOR",G33:G33)</f>
        <v>0</v>
      </c>
      <c r="H32" s="169"/>
      <c r="I32" s="169">
        <f>SUM(I33:I33)</f>
        <v>0</v>
      </c>
      <c r="J32" s="169"/>
      <c r="K32" s="169">
        <f>SUM(K33:K33)</f>
        <v>0</v>
      </c>
      <c r="L32" s="169"/>
      <c r="M32" s="169">
        <f>SUM(M33:M33)</f>
        <v>0</v>
      </c>
      <c r="N32" s="163"/>
      <c r="O32" s="163">
        <f>SUM(O33:O33)</f>
        <v>0</v>
      </c>
      <c r="P32" s="163"/>
      <c r="Q32" s="163">
        <f>SUM(Q33:Q33)</f>
        <v>0</v>
      </c>
      <c r="R32" s="163"/>
      <c r="S32" s="163"/>
      <c r="T32" s="164"/>
      <c r="U32" s="163">
        <f>SUM(U33:U33)</f>
        <v>15.42</v>
      </c>
      <c r="AE32" t="s">
        <v>102</v>
      </c>
    </row>
    <row r="33" spans="1:60" outlineLevel="1" x14ac:dyDescent="0.2">
      <c r="A33" s="152">
        <v>17</v>
      </c>
      <c r="B33" s="159" t="s">
        <v>146</v>
      </c>
      <c r="C33" s="188" t="s">
        <v>147</v>
      </c>
      <c r="D33" s="161" t="s">
        <v>141</v>
      </c>
      <c r="E33" s="165">
        <v>72.92</v>
      </c>
      <c r="F33" s="167">
        <f>H33+J33</f>
        <v>0</v>
      </c>
      <c r="G33" s="168">
        <f>ROUND(E33*F33,2)</f>
        <v>0</v>
      </c>
      <c r="H33" s="168"/>
      <c r="I33" s="168">
        <f>ROUND(E33*H33,2)</f>
        <v>0</v>
      </c>
      <c r="J33" s="168"/>
      <c r="K33" s="168">
        <f>ROUND(E33*J33,2)</f>
        <v>0</v>
      </c>
      <c r="L33" s="168">
        <v>21</v>
      </c>
      <c r="M33" s="168">
        <f>G33*(1+L33/100)</f>
        <v>0</v>
      </c>
      <c r="N33" s="161">
        <v>0</v>
      </c>
      <c r="O33" s="161">
        <f>ROUND(E33*N33,5)</f>
        <v>0</v>
      </c>
      <c r="P33" s="161">
        <v>0</v>
      </c>
      <c r="Q33" s="161">
        <f>ROUND(E33*P33,5)</f>
        <v>0</v>
      </c>
      <c r="R33" s="161"/>
      <c r="S33" s="161"/>
      <c r="T33" s="162">
        <v>0.21149999999999999</v>
      </c>
      <c r="U33" s="161">
        <f>ROUND(E33*T33,2)</f>
        <v>15.42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106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x14ac:dyDescent="0.2">
      <c r="A34" s="153" t="s">
        <v>101</v>
      </c>
      <c r="B34" s="160" t="s">
        <v>72</v>
      </c>
      <c r="C34" s="189" t="s">
        <v>73</v>
      </c>
      <c r="D34" s="163"/>
      <c r="E34" s="166"/>
      <c r="F34" s="169"/>
      <c r="G34" s="169">
        <f>SUMIF(AE35:AE35,"&lt;&gt;NOR",G35:G35)</f>
        <v>0</v>
      </c>
      <c r="H34" s="169"/>
      <c r="I34" s="169">
        <f>SUM(I35:I35)</f>
        <v>0</v>
      </c>
      <c r="J34" s="169"/>
      <c r="K34" s="169">
        <f>SUM(K35:K35)</f>
        <v>0</v>
      </c>
      <c r="L34" s="169"/>
      <c r="M34" s="169">
        <f>SUM(M35:M35)</f>
        <v>0</v>
      </c>
      <c r="N34" s="163"/>
      <c r="O34" s="163">
        <f>SUM(O35:O35)</f>
        <v>2.5968499999999999</v>
      </c>
      <c r="P34" s="163"/>
      <c r="Q34" s="163">
        <f>SUM(Q35:Q35)</f>
        <v>0</v>
      </c>
      <c r="R34" s="163"/>
      <c r="S34" s="163"/>
      <c r="T34" s="164"/>
      <c r="U34" s="163">
        <f>SUM(U35:U35)</f>
        <v>88.41</v>
      </c>
      <c r="AE34" t="s">
        <v>102</v>
      </c>
    </row>
    <row r="35" spans="1:60" outlineLevel="1" x14ac:dyDescent="0.2">
      <c r="A35" s="152">
        <v>18</v>
      </c>
      <c r="B35" s="159" t="s">
        <v>148</v>
      </c>
      <c r="C35" s="188" t="s">
        <v>149</v>
      </c>
      <c r="D35" s="161" t="s">
        <v>127</v>
      </c>
      <c r="E35" s="165">
        <v>99.23</v>
      </c>
      <c r="F35" s="167">
        <f>H35+J35</f>
        <v>0</v>
      </c>
      <c r="G35" s="168">
        <f>ROUND(E35*F35,2)</f>
        <v>0</v>
      </c>
      <c r="H35" s="168"/>
      <c r="I35" s="168">
        <f>ROUND(E35*H35,2)</f>
        <v>0</v>
      </c>
      <c r="J35" s="168"/>
      <c r="K35" s="168">
        <f>ROUND(E35*J35,2)</f>
        <v>0</v>
      </c>
      <c r="L35" s="168">
        <v>21</v>
      </c>
      <c r="M35" s="168">
        <f>G35*(1+L35/100)</f>
        <v>0</v>
      </c>
      <c r="N35" s="161">
        <v>2.6169999999999999E-2</v>
      </c>
      <c r="O35" s="161">
        <f>ROUND(E35*N35,5)</f>
        <v>2.5968499999999999</v>
      </c>
      <c r="P35" s="161">
        <v>0</v>
      </c>
      <c r="Q35" s="161">
        <f>ROUND(E35*P35,5)</f>
        <v>0</v>
      </c>
      <c r="R35" s="161"/>
      <c r="S35" s="161"/>
      <c r="T35" s="162">
        <v>0.89100000000000001</v>
      </c>
      <c r="U35" s="161">
        <f>ROUND(E35*T35,2)</f>
        <v>88.41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106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x14ac:dyDescent="0.2">
      <c r="A36" s="153" t="s">
        <v>101</v>
      </c>
      <c r="B36" s="160" t="s">
        <v>74</v>
      </c>
      <c r="C36" s="189" t="s">
        <v>26</v>
      </c>
      <c r="D36" s="163"/>
      <c r="E36" s="166"/>
      <c r="F36" s="169"/>
      <c r="G36" s="169">
        <f>SUMIF(AE37:AE37,"&lt;&gt;NOR",G37:G37)</f>
        <v>0</v>
      </c>
      <c r="H36" s="169"/>
      <c r="I36" s="169">
        <f>SUM(I37:I37)</f>
        <v>0</v>
      </c>
      <c r="J36" s="169"/>
      <c r="K36" s="169">
        <f>SUM(K37:K37)</f>
        <v>0</v>
      </c>
      <c r="L36" s="169"/>
      <c r="M36" s="169">
        <f>SUM(M37:M37)</f>
        <v>0</v>
      </c>
      <c r="N36" s="163"/>
      <c r="O36" s="163">
        <f>SUM(O37:O37)</f>
        <v>0</v>
      </c>
      <c r="P36" s="163"/>
      <c r="Q36" s="163">
        <f>SUM(Q37:Q37)</f>
        <v>0</v>
      </c>
      <c r="R36" s="163"/>
      <c r="S36" s="163"/>
      <c r="T36" s="164"/>
      <c r="U36" s="163">
        <f>SUM(U37:U37)</f>
        <v>0</v>
      </c>
      <c r="AE36" t="s">
        <v>102</v>
      </c>
    </row>
    <row r="37" spans="1:60" outlineLevel="1" x14ac:dyDescent="0.2">
      <c r="A37" s="177">
        <v>19</v>
      </c>
      <c r="B37" s="178" t="s">
        <v>150</v>
      </c>
      <c r="C37" s="190" t="s">
        <v>151</v>
      </c>
      <c r="D37" s="179" t="s">
        <v>152</v>
      </c>
      <c r="E37" s="180">
        <v>1</v>
      </c>
      <c r="F37" s="181">
        <f>H37+J37</f>
        <v>0</v>
      </c>
      <c r="G37" s="182">
        <f>ROUND(E37*F37,2)</f>
        <v>0</v>
      </c>
      <c r="H37" s="182"/>
      <c r="I37" s="182">
        <f>ROUND(E37*H37,2)</f>
        <v>0</v>
      </c>
      <c r="J37" s="182"/>
      <c r="K37" s="182">
        <f>ROUND(E37*J37,2)</f>
        <v>0</v>
      </c>
      <c r="L37" s="182">
        <v>21</v>
      </c>
      <c r="M37" s="182">
        <f>G37*(1+L37/100)</f>
        <v>0</v>
      </c>
      <c r="N37" s="179">
        <v>0</v>
      </c>
      <c r="O37" s="179">
        <f>ROUND(E37*N37,5)</f>
        <v>0</v>
      </c>
      <c r="P37" s="179">
        <v>0</v>
      </c>
      <c r="Q37" s="179">
        <f>ROUND(E37*P37,5)</f>
        <v>0</v>
      </c>
      <c r="R37" s="179"/>
      <c r="S37" s="179"/>
      <c r="T37" s="183">
        <v>0</v>
      </c>
      <c r="U37" s="179">
        <f>ROUND(E37*T37,2)</f>
        <v>0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106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6"/>
      <c r="B38" s="7" t="s">
        <v>153</v>
      </c>
      <c r="C38" s="191" t="s">
        <v>153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C38">
        <v>12</v>
      </c>
      <c r="AD38">
        <v>21</v>
      </c>
    </row>
    <row r="39" spans="1:60" x14ac:dyDescent="0.2">
      <c r="A39" s="184"/>
      <c r="B39" s="185" t="s">
        <v>28</v>
      </c>
      <c r="C39" s="192" t="s">
        <v>153</v>
      </c>
      <c r="D39" s="186"/>
      <c r="E39" s="186"/>
      <c r="F39" s="186"/>
      <c r="G39" s="187">
        <f>G8+G18+G20+G24+G26+G28+G32+G34+G36</f>
        <v>0</v>
      </c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AC39">
        <f>SUMIF(L7:L37,AC38,G7:G37)</f>
        <v>0</v>
      </c>
      <c r="AD39">
        <f>SUMIF(L7:L37,AD38,G7:G37)</f>
        <v>0</v>
      </c>
      <c r="AE39" t="s">
        <v>154</v>
      </c>
    </row>
    <row r="40" spans="1:60" x14ac:dyDescent="0.2">
      <c r="A40" s="6"/>
      <c r="B40" s="7" t="s">
        <v>153</v>
      </c>
      <c r="C40" s="191" t="s">
        <v>153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60" x14ac:dyDescent="0.2">
      <c r="A41" s="6"/>
      <c r="B41" s="7" t="s">
        <v>153</v>
      </c>
      <c r="C41" s="191" t="s">
        <v>153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">
      <c r="A42" s="247" t="s">
        <v>155</v>
      </c>
      <c r="B42" s="247"/>
      <c r="C42" s="248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249"/>
      <c r="B43" s="250"/>
      <c r="C43" s="251"/>
      <c r="D43" s="250"/>
      <c r="E43" s="250"/>
      <c r="F43" s="250"/>
      <c r="G43" s="252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AE43" t="s">
        <v>156</v>
      </c>
    </row>
    <row r="44" spans="1:60" x14ac:dyDescent="0.2">
      <c r="A44" s="253"/>
      <c r="B44" s="254"/>
      <c r="C44" s="255"/>
      <c r="D44" s="254"/>
      <c r="E44" s="254"/>
      <c r="F44" s="254"/>
      <c r="G44" s="25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253"/>
      <c r="B45" s="254"/>
      <c r="C45" s="255"/>
      <c r="D45" s="254"/>
      <c r="E45" s="254"/>
      <c r="F45" s="254"/>
      <c r="G45" s="25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A46" s="253"/>
      <c r="B46" s="254"/>
      <c r="C46" s="255"/>
      <c r="D46" s="254"/>
      <c r="E46" s="254"/>
      <c r="F46" s="254"/>
      <c r="G46" s="25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257"/>
      <c r="B47" s="258"/>
      <c r="C47" s="259"/>
      <c r="D47" s="258"/>
      <c r="E47" s="258"/>
      <c r="F47" s="258"/>
      <c r="G47" s="260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6"/>
      <c r="B48" s="7" t="s">
        <v>153</v>
      </c>
      <c r="C48" s="191" t="s">
        <v>153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3:31" x14ac:dyDescent="0.2">
      <c r="C49" s="193"/>
      <c r="AE49" t="s">
        <v>157</v>
      </c>
    </row>
  </sheetData>
  <mergeCells count="8">
    <mergeCell ref="A42:C42"/>
    <mergeCell ref="A43:G47"/>
    <mergeCell ref="A1:G1"/>
    <mergeCell ref="C2:G2"/>
    <mergeCell ref="C3:G3"/>
    <mergeCell ref="C4:G4"/>
    <mergeCell ref="C10:G10"/>
    <mergeCell ref="C11:G11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Vidlák</dc:creator>
  <cp:lastModifiedBy>Valentová Ilona Ing.</cp:lastModifiedBy>
  <cp:lastPrinted>2014-02-28T09:52:57Z</cp:lastPrinted>
  <dcterms:created xsi:type="dcterms:W3CDTF">2009-04-08T07:15:50Z</dcterms:created>
  <dcterms:modified xsi:type="dcterms:W3CDTF">2025-06-11T05:39:20Z</dcterms:modified>
</cp:coreProperties>
</file>